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UZA\Users\Public\Documents\1 Экономисты\1ЭКОНОМИСТЫ\2025 экономисты\Кружки\"/>
    </mc:Choice>
  </mc:AlternateContent>
  <bookViews>
    <workbookView xWindow="120" yWindow="60" windowWidth="28695" windowHeight="1278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B45" i="4" l="1"/>
  <c r="F44" i="4"/>
  <c r="F41" i="4"/>
  <c r="B40" i="4" s="1"/>
  <c r="B36" i="4"/>
  <c r="D35" i="4" s="1"/>
  <c r="D34" i="4"/>
  <c r="D25" i="4" s="1"/>
  <c r="D19" i="4"/>
  <c r="D20" i="4" s="1"/>
  <c r="D66" i="4" s="1"/>
  <c r="D15" i="4"/>
  <c r="D13" i="4"/>
  <c r="D12" i="4" s="1"/>
  <c r="D13" i="3"/>
  <c r="B45" i="3"/>
  <c r="F44" i="3"/>
  <c r="F41" i="3"/>
  <c r="B40" i="3" s="1"/>
  <c r="B36" i="3"/>
  <c r="D34" i="3"/>
  <c r="D19" i="3"/>
  <c r="D20" i="3" s="1"/>
  <c r="D66" i="3" s="1"/>
  <c r="D15" i="3"/>
  <c r="D12" i="3" s="1"/>
  <c r="B45" i="2"/>
  <c r="F44" i="2"/>
  <c r="F41" i="2"/>
  <c r="B40" i="2" s="1"/>
  <c r="B36" i="2"/>
  <c r="D35" i="2" s="1"/>
  <c r="D34" i="2"/>
  <c r="D19" i="2"/>
  <c r="D20" i="2" s="1"/>
  <c r="D66" i="2" s="1"/>
  <c r="D13" i="2"/>
  <c r="D15" i="2" s="1"/>
  <c r="D12" i="2" s="1"/>
  <c r="D25" i="1"/>
  <c r="D30" i="1" s="1"/>
  <c r="D19" i="1"/>
  <c r="D65" i="1"/>
  <c r="B45" i="1"/>
  <c r="B40" i="1"/>
  <c r="F44" i="1"/>
  <c r="F41" i="1"/>
  <c r="B36" i="1"/>
  <c r="D34" i="1"/>
  <c r="D29" i="1"/>
  <c r="D13" i="1"/>
  <c r="D15" i="1" s="1"/>
  <c r="D27" i="4" l="1"/>
  <c r="D65" i="4"/>
  <c r="D69" i="4" s="1"/>
  <c r="D70" i="4" s="1"/>
  <c r="D71" i="4" s="1"/>
  <c r="D29" i="4"/>
  <c r="D68" i="4"/>
  <c r="D30" i="4"/>
  <c r="D22" i="4" s="1"/>
  <c r="D28" i="4"/>
  <c r="D27" i="3"/>
  <c r="D65" i="3"/>
  <c r="D29" i="3"/>
  <c r="D35" i="3"/>
  <c r="D25" i="3" s="1"/>
  <c r="D27" i="2"/>
  <c r="D65" i="2"/>
  <c r="D29" i="2"/>
  <c r="D25" i="2"/>
  <c r="D68" i="3" l="1"/>
  <c r="D30" i="3"/>
  <c r="D22" i="3" s="1"/>
  <c r="D28" i="3"/>
  <c r="D69" i="3"/>
  <c r="D70" i="3" s="1"/>
  <c r="D71" i="3" s="1"/>
  <c r="D68" i="2"/>
  <c r="D69" i="2" s="1"/>
  <c r="D70" i="2" s="1"/>
  <c r="D71" i="2" s="1"/>
  <c r="D30" i="2"/>
  <c r="D22" i="2" s="1"/>
  <c r="D28" i="2"/>
  <c r="D20" i="1" l="1"/>
  <c r="D66" i="1" s="1"/>
  <c r="D35" i="1" l="1"/>
  <c r="D22" i="1" s="1"/>
  <c r="D12" i="1"/>
  <c r="D27" i="1" l="1"/>
  <c r="D28" i="1" s="1"/>
  <c r="D68" i="1"/>
  <c r="D69" i="1" s="1"/>
  <c r="D70" i="1" l="1"/>
  <c r="D71" i="1" s="1"/>
</calcChain>
</file>

<file path=xl/sharedStrings.xml><?xml version="1.0" encoding="utf-8"?>
<sst xmlns="http://schemas.openxmlformats.org/spreadsheetml/2006/main" count="276" uniqueCount="71">
  <si>
    <t>S-  кв.м.</t>
  </si>
  <si>
    <t xml:space="preserve">Кол-во занятий в мес. - </t>
  </si>
  <si>
    <t>Кол-во детей -</t>
  </si>
  <si>
    <t>Ст-ть использ-го оборудования -  руб.</t>
  </si>
  <si>
    <t>1. ОТ на 1 обучающего -  руб.:</t>
  </si>
  <si>
    <t xml:space="preserve">Начисление на ОТ - </t>
  </si>
  <si>
    <t>2. Затраты на мат.запасы на 1 реб. -руб.</t>
  </si>
  <si>
    <t>ст обор/36мес.=руб.</t>
  </si>
  <si>
    <t>Затраты на 1 занятие- ст обор в мес/кол-во часов в мес/кол-во детей -  руб.</t>
  </si>
  <si>
    <t>3. Объем накладных затрат 1 ребенка -  руб.</t>
  </si>
  <si>
    <t>Расчет накладных затрат</t>
  </si>
  <si>
    <t>прогноз затрат на АУП</t>
  </si>
  <si>
    <t>-</t>
  </si>
  <si>
    <t>Прогноз затрат общехозяйственного назнач.</t>
  </si>
  <si>
    <t>Прогноз суммы начисленной амортизации имущ-ва общехоз-го назнач.</t>
  </si>
  <si>
    <t>Прогноз ФОТ основного персонала</t>
  </si>
  <si>
    <t>Коэффициент накладных затрат 5=(1+2+3)/4</t>
  </si>
  <si>
    <t xml:space="preserve">Затраты на основн персонал, </t>
  </si>
  <si>
    <t>Итого накладные затраты (в час на 1 реб)</t>
  </si>
  <si>
    <t>1.</t>
  </si>
  <si>
    <t>ОТ уборщика:  руб.</t>
  </si>
  <si>
    <t>2.</t>
  </si>
  <si>
    <t>Затраты на ком. Услуги: коммун/кол-во дет, руб.</t>
  </si>
  <si>
    <t>Э/Э -</t>
  </si>
  <si>
    <t>руб.</t>
  </si>
  <si>
    <t xml:space="preserve">Вода- </t>
  </si>
  <si>
    <t xml:space="preserve">Отопление - </t>
  </si>
  <si>
    <t>3.</t>
  </si>
  <si>
    <t>Материальные затраты - 2,3 руб.</t>
  </si>
  <si>
    <t>Срок полезного использования – 8 мес.</t>
  </si>
  <si>
    <t>- Моющие средства для уборки помещения –  1,1 руб. на одного ребенка</t>
  </si>
  <si>
    <t>Стоимость – 5632</t>
  </si>
  <si>
    <t>Расходы в месяц –704/8=88</t>
  </si>
  <si>
    <t>Расчет стоимости одного занятия на 1 человека:</t>
  </si>
  <si>
    <t>Расчет цены на оказание платной услуги</t>
  </si>
  <si>
    <t>Наименование статей затрат</t>
  </si>
  <si>
    <t>Сумма (руб.)</t>
  </si>
  <si>
    <t>Затраты на оплату труда основного персонала</t>
  </si>
  <si>
    <t>Затраты материальных запасов</t>
  </si>
  <si>
    <t>Сумма начисленной амортизации оборудования, используемого при оказании платной услуги</t>
  </si>
  <si>
    <t>Накладные затраты, относимые на  платную услугу</t>
  </si>
  <si>
    <t>Итого затрат</t>
  </si>
  <si>
    <t>Цена на 1 платную услугу</t>
  </si>
  <si>
    <t>Цена в месяц на 1 ребенка</t>
  </si>
  <si>
    <t>МАОУ СОШ №1</t>
  </si>
  <si>
    <t xml:space="preserve"> Кружок  «Happy English» </t>
  </si>
  <si>
    <t>Водоотвед. 0,00625 куб.м.+0,003 куб.м.+0,075 куб.м.=0,08425 куб.м.*35,63 руб= руб.</t>
  </si>
  <si>
    <t xml:space="preserve"> Кружок  «В мире чисел» </t>
  </si>
  <si>
    <t xml:space="preserve"> Кружок  «Мир вокруг нас»</t>
  </si>
  <si>
    <t xml:space="preserve"> Кружок  "АБВГДейка" </t>
  </si>
  <si>
    <t>Абзяппарова А.И.</t>
  </si>
  <si>
    <t xml:space="preserve">Окл.-25250 руб., 1 катег. - 3030 руб. </t>
  </si>
  <si>
    <t>22440 руб./40 час/4 нед*1 час=95,49/кол-во дет, руб.</t>
  </si>
  <si>
    <t>Годов. Потребл - 64338 квт/ч (факт 2024 г)</t>
  </si>
  <si>
    <t>64338 квт/ч/244 раб.дн.в году=263,68 квт/ч в день/12 час.=21,97 квт/ч (затраты в час работы на все здание)</t>
  </si>
  <si>
    <t xml:space="preserve">21,97  квт/ч /3026,6 кв.м*12,9 кв.м.=1,56 квт/ч*5,69 руб.= </t>
  </si>
  <si>
    <t>На мытье полов 75 л/1000=0,075 куб.м.*105,86 уб.= руб.</t>
  </si>
  <si>
    <t>1 реб*75 л(в день норма)/12 часов/1000=0,00625 куб.м*64,63 руб.=0,66 руб.*кол-во дет= руб.</t>
  </si>
  <si>
    <t>2 работника (воспит, уборщ)*20 л/12 час/1000=0,003 куб.м.*64,63 руб.= руб.</t>
  </si>
  <si>
    <t>373 Гкал(по факту 2024 г)/8 мес(период отопления)= 46,63 Гкал в мес.</t>
  </si>
  <si>
    <t>46,63 Гкал/3026,6*12,9 кв.м=1,270Гкал/30 дн/24 ч*1 ч=0,0018 Гкал в час*2003 руб.= руб.</t>
  </si>
  <si>
    <t xml:space="preserve"> Канцелярские товары (для ведения документации) – 10,0 руб. на одного ребенка</t>
  </si>
  <si>
    <t>Стоимость – 6500руб.</t>
  </si>
  <si>
    <t>Расходы в месяц – 812,5/15=54,2</t>
  </si>
  <si>
    <t>Затраты на одного ребенка за одно занятие – 54,2/4 занятий в мес=13,5</t>
  </si>
  <si>
    <t>Затраты на одного ребенка за одно занятие –704/4 занятий в мес/15 дет</t>
  </si>
  <si>
    <t>11,73 руб.</t>
  </si>
  <si>
    <t>Сафина И.И.</t>
  </si>
  <si>
    <t>Файзуллина Г.Х.</t>
  </si>
  <si>
    <t xml:space="preserve">Окл.-25250 руб., высш катег. - 6060 руб. </t>
  </si>
  <si>
    <t>Иванова З.Н.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</si>
</sst>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left" indent="2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8" fillId="0" borderId="0" xfId="0" applyFont="1" applyAlignment="1">
      <alignment horizontal="left" indent="2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2"/>
  <sheetViews>
    <sheetView topLeftCell="A39" workbookViewId="0">
      <selection activeCell="A12" sqref="A12:XFD72"/>
    </sheetView>
  </sheetViews>
  <sheetFormatPr defaultRowHeight="15" x14ac:dyDescent="0.25"/>
  <cols>
    <col min="1" max="1" width="12.140625" customWidth="1"/>
    <col min="3" max="3" width="51" customWidth="1"/>
    <col min="4" max="4" width="12.85546875" customWidth="1"/>
    <col min="5" max="5" width="11.28515625" customWidth="1"/>
  </cols>
  <sheetData>
    <row r="3" spans="2:4" ht="21" x14ac:dyDescent="0.35">
      <c r="B3" s="1" t="s">
        <v>44</v>
      </c>
    </row>
    <row r="5" spans="2:4" ht="18.75" x14ac:dyDescent="0.3">
      <c r="B5" s="2" t="s">
        <v>45</v>
      </c>
    </row>
    <row r="6" spans="2:4" x14ac:dyDescent="0.25">
      <c r="B6" s="28" t="s">
        <v>50</v>
      </c>
    </row>
    <row r="7" spans="2:4" x14ac:dyDescent="0.25">
      <c r="B7" t="s">
        <v>0</v>
      </c>
      <c r="D7">
        <v>49</v>
      </c>
    </row>
    <row r="8" spans="2:4" x14ac:dyDescent="0.25">
      <c r="B8" t="s">
        <v>1</v>
      </c>
      <c r="D8">
        <v>4</v>
      </c>
    </row>
    <row r="9" spans="2:4" x14ac:dyDescent="0.25">
      <c r="B9" t="s">
        <v>2</v>
      </c>
      <c r="D9">
        <v>15</v>
      </c>
    </row>
    <row r="10" spans="2:4" x14ac:dyDescent="0.25">
      <c r="B10" t="s">
        <v>3</v>
      </c>
      <c r="D10">
        <v>116351.9</v>
      </c>
    </row>
    <row r="12" spans="2:4" x14ac:dyDescent="0.25">
      <c r="B12" s="3" t="s">
        <v>4</v>
      </c>
      <c r="D12" s="4">
        <f>D13+D15</f>
        <v>34.093111111111106</v>
      </c>
    </row>
    <row r="13" spans="2:4" x14ac:dyDescent="0.25">
      <c r="B13" t="s">
        <v>51</v>
      </c>
      <c r="D13" s="5">
        <f>28280/18/4/D9</f>
        <v>26.185185185185183</v>
      </c>
    </row>
    <row r="14" spans="2:4" x14ac:dyDescent="0.25">
      <c r="D14" s="5"/>
    </row>
    <row r="15" spans="2:4" x14ac:dyDescent="0.25">
      <c r="B15" t="s">
        <v>5</v>
      </c>
      <c r="D15" s="5">
        <f>D13*30.2%</f>
        <v>7.9079259259259249</v>
      </c>
    </row>
    <row r="16" spans="2:4" x14ac:dyDescent="0.25">
      <c r="D16" s="5"/>
    </row>
    <row r="17" spans="2:5" x14ac:dyDescent="0.25">
      <c r="D17" s="5"/>
    </row>
    <row r="18" spans="2:5" x14ac:dyDescent="0.25">
      <c r="B18" s="3" t="s">
        <v>6</v>
      </c>
      <c r="D18" s="5"/>
    </row>
    <row r="19" spans="2:5" x14ac:dyDescent="0.25">
      <c r="B19" t="s">
        <v>7</v>
      </c>
      <c r="D19" s="5">
        <f>D10/36</f>
        <v>3231.9972222222223</v>
      </c>
    </row>
    <row r="20" spans="2:5" x14ac:dyDescent="0.25">
      <c r="B20" t="s">
        <v>8</v>
      </c>
      <c r="D20" s="5">
        <f>D19/D8/D9</f>
        <v>53.86662037037037</v>
      </c>
    </row>
    <row r="21" spans="2:5" x14ac:dyDescent="0.25">
      <c r="D21" s="5"/>
    </row>
    <row r="22" spans="2:5" x14ac:dyDescent="0.25">
      <c r="B22" s="3" t="s">
        <v>9</v>
      </c>
      <c r="D22" s="4">
        <f>D30</f>
        <v>38.90513138888889</v>
      </c>
    </row>
    <row r="23" spans="2:5" x14ac:dyDescent="0.25">
      <c r="B23" t="s">
        <v>10</v>
      </c>
    </row>
    <row r="24" spans="2:5" x14ac:dyDescent="0.25">
      <c r="B24" s="6">
        <v>1</v>
      </c>
      <c r="C24" s="6" t="s">
        <v>11</v>
      </c>
      <c r="D24" s="7" t="s">
        <v>12</v>
      </c>
      <c r="E24" s="8"/>
    </row>
    <row r="25" spans="2:5" x14ac:dyDescent="0.25">
      <c r="B25" s="6">
        <v>2</v>
      </c>
      <c r="C25" s="6" t="s">
        <v>13</v>
      </c>
      <c r="D25" s="9">
        <f>D34+D35+25.2</f>
        <v>38.90513138888889</v>
      </c>
      <c r="E25" s="8"/>
    </row>
    <row r="26" spans="2:5" ht="30" x14ac:dyDescent="0.25">
      <c r="B26" s="6">
        <v>3</v>
      </c>
      <c r="C26" s="10" t="s">
        <v>14</v>
      </c>
      <c r="D26" s="6" t="s">
        <v>12</v>
      </c>
      <c r="E26" s="8"/>
    </row>
    <row r="27" spans="2:5" x14ac:dyDescent="0.25">
      <c r="B27" s="6">
        <v>4</v>
      </c>
      <c r="C27" s="6" t="s">
        <v>15</v>
      </c>
      <c r="D27" s="9">
        <f>D12</f>
        <v>34.093111111111106</v>
      </c>
      <c r="E27" s="8"/>
    </row>
    <row r="28" spans="2:5" x14ac:dyDescent="0.25">
      <c r="B28" s="6">
        <v>5</v>
      </c>
      <c r="C28" s="6" t="s">
        <v>16</v>
      </c>
      <c r="D28" s="9">
        <f>D25/D27</f>
        <v>1.1411434779916441</v>
      </c>
      <c r="E28" s="8"/>
    </row>
    <row r="29" spans="2:5" x14ac:dyDescent="0.25">
      <c r="B29" s="6">
        <v>6</v>
      </c>
      <c r="C29" s="6" t="s">
        <v>17</v>
      </c>
      <c r="D29" s="9">
        <f>D12</f>
        <v>34.093111111111106</v>
      </c>
      <c r="E29" s="8"/>
    </row>
    <row r="30" spans="2:5" x14ac:dyDescent="0.25">
      <c r="B30" s="6">
        <v>7</v>
      </c>
      <c r="C30" s="6" t="s">
        <v>18</v>
      </c>
      <c r="D30" s="9">
        <f>D25</f>
        <v>38.90513138888889</v>
      </c>
      <c r="E30" s="8"/>
    </row>
    <row r="31" spans="2:5" x14ac:dyDescent="0.25">
      <c r="B31" s="6"/>
      <c r="C31" s="6"/>
      <c r="D31" s="6"/>
      <c r="E31" s="8"/>
    </row>
    <row r="33" spans="1:6" x14ac:dyDescent="0.25">
      <c r="B33" s="11" t="s">
        <v>19</v>
      </c>
      <c r="C33" s="3" t="s">
        <v>20</v>
      </c>
    </row>
    <row r="34" spans="1:6" x14ac:dyDescent="0.25">
      <c r="C34" t="s">
        <v>52</v>
      </c>
      <c r="D34" s="4">
        <f xml:space="preserve"> 140.25*1.302/D9</f>
        <v>12.1737</v>
      </c>
    </row>
    <row r="35" spans="1:6" x14ac:dyDescent="0.25">
      <c r="B35" s="11" t="s">
        <v>21</v>
      </c>
      <c r="C35" s="12" t="s">
        <v>22</v>
      </c>
      <c r="D35" s="13">
        <f>(B36+B40+B45)/D9</f>
        <v>1.5314313888888889</v>
      </c>
    </row>
    <row r="36" spans="1:6" x14ac:dyDescent="0.25">
      <c r="A36" s="12" t="s">
        <v>23</v>
      </c>
      <c r="B36" s="14">
        <f>0.007*D7*11</f>
        <v>3.7730000000000001</v>
      </c>
      <c r="C36" s="12" t="s">
        <v>24</v>
      </c>
    </row>
    <row r="37" spans="1:6" x14ac:dyDescent="0.25">
      <c r="A37" t="s">
        <v>53</v>
      </c>
    </row>
    <row r="38" spans="1:6" x14ac:dyDescent="0.25">
      <c r="A38" t="s">
        <v>54</v>
      </c>
    </row>
    <row r="39" spans="1:6" x14ac:dyDescent="0.25">
      <c r="A39" t="s">
        <v>55</v>
      </c>
    </row>
    <row r="40" spans="1:6" x14ac:dyDescent="0.25">
      <c r="A40" s="3" t="s">
        <v>25</v>
      </c>
      <c r="B40" s="4">
        <f>F41+F42+F43+F44</f>
        <v>16.235399999999998</v>
      </c>
      <c r="C40" s="3" t="s">
        <v>24</v>
      </c>
    </row>
    <row r="41" spans="1:6" x14ac:dyDescent="0.25">
      <c r="A41" t="s">
        <v>57</v>
      </c>
      <c r="F41">
        <f>0.4*D9</f>
        <v>6</v>
      </c>
    </row>
    <row r="42" spans="1:6" x14ac:dyDescent="0.25">
      <c r="A42" t="s">
        <v>58</v>
      </c>
      <c r="F42">
        <v>0.19</v>
      </c>
    </row>
    <row r="43" spans="1:6" x14ac:dyDescent="0.25">
      <c r="A43" t="s">
        <v>56</v>
      </c>
      <c r="F43">
        <v>4.8499999999999996</v>
      </c>
    </row>
    <row r="44" spans="1:6" x14ac:dyDescent="0.25">
      <c r="A44" t="s">
        <v>46</v>
      </c>
      <c r="F44" s="5">
        <f>0.084*61.85</f>
        <v>5.1954000000000002</v>
      </c>
    </row>
    <row r="45" spans="1:6" x14ac:dyDescent="0.25">
      <c r="A45" s="12" t="s">
        <v>26</v>
      </c>
      <c r="B45" s="13">
        <f>0.015*D7/30/24*2902.6</f>
        <v>2.9630708333333335</v>
      </c>
      <c r="C45" s="12" t="s">
        <v>24</v>
      </c>
    </row>
    <row r="46" spans="1:6" x14ac:dyDescent="0.25">
      <c r="A46" t="s">
        <v>59</v>
      </c>
    </row>
    <row r="47" spans="1:6" x14ac:dyDescent="0.25">
      <c r="A47" t="s">
        <v>60</v>
      </c>
    </row>
    <row r="49" spans="1:4" x14ac:dyDescent="0.25">
      <c r="B49" s="11" t="s">
        <v>27</v>
      </c>
      <c r="C49" s="12" t="s">
        <v>28</v>
      </c>
    </row>
    <row r="50" spans="1:4" s="15" customFormat="1" ht="14.25" x14ac:dyDescent="0.2">
      <c r="A50" s="15" t="s">
        <v>61</v>
      </c>
    </row>
    <row r="51" spans="1:4" s="15" customFormat="1" ht="14.25" x14ac:dyDescent="0.2">
      <c r="A51" s="15" t="s">
        <v>62</v>
      </c>
    </row>
    <row r="52" spans="1:4" s="15" customFormat="1" ht="14.25" x14ac:dyDescent="0.2">
      <c r="A52" s="15" t="s">
        <v>29</v>
      </c>
    </row>
    <row r="53" spans="1:4" s="15" customFormat="1" ht="14.25" x14ac:dyDescent="0.2">
      <c r="A53" s="15" t="s">
        <v>63</v>
      </c>
    </row>
    <row r="54" spans="1:4" s="15" customFormat="1" ht="14.25" x14ac:dyDescent="0.2">
      <c r="A54" s="15" t="s">
        <v>64</v>
      </c>
    </row>
    <row r="55" spans="1:4" s="15" customFormat="1" ht="14.25" x14ac:dyDescent="0.2">
      <c r="A55" s="16" t="s">
        <v>30</v>
      </c>
    </row>
    <row r="56" spans="1:4" s="15" customFormat="1" ht="14.25" x14ac:dyDescent="0.2">
      <c r="A56" s="15" t="s">
        <v>31</v>
      </c>
    </row>
    <row r="57" spans="1:4" s="15" customFormat="1" ht="14.25" x14ac:dyDescent="0.2">
      <c r="A57" s="15" t="s">
        <v>29</v>
      </c>
    </row>
    <row r="58" spans="1:4" s="15" customFormat="1" ht="14.25" x14ac:dyDescent="0.2">
      <c r="A58" s="15" t="s">
        <v>32</v>
      </c>
    </row>
    <row r="59" spans="1:4" s="15" customFormat="1" ht="14.25" x14ac:dyDescent="0.2">
      <c r="A59" s="15" t="s">
        <v>65</v>
      </c>
      <c r="D59" s="15" t="s">
        <v>66</v>
      </c>
    </row>
    <row r="60" spans="1:4" s="15" customFormat="1" ht="14.25" x14ac:dyDescent="0.2">
      <c r="C60" s="17"/>
    </row>
    <row r="61" spans="1:4" s="15" customFormat="1" ht="14.25" x14ac:dyDescent="0.2">
      <c r="C61" s="18" t="s">
        <v>33</v>
      </c>
    </row>
    <row r="62" spans="1:4" s="15" customFormat="1" ht="14.25" x14ac:dyDescent="0.2">
      <c r="C62" s="19" t="s">
        <v>34</v>
      </c>
    </row>
    <row r="63" spans="1:4" s="15" customFormat="1" thickBot="1" x14ac:dyDescent="0.25">
      <c r="C63" s="19"/>
    </row>
    <row r="64" spans="1:4" s="15" customFormat="1" ht="29.25" thickBot="1" x14ac:dyDescent="0.25">
      <c r="B64" s="20"/>
      <c r="C64" s="20" t="s">
        <v>35</v>
      </c>
      <c r="D64" s="21" t="s">
        <v>36</v>
      </c>
    </row>
    <row r="65" spans="2:4" s="15" customFormat="1" thickBot="1" x14ac:dyDescent="0.25">
      <c r="B65" s="22">
        <v>1</v>
      </c>
      <c r="C65" s="22" t="s">
        <v>37</v>
      </c>
      <c r="D65" s="23">
        <f>D12*D9</f>
        <v>511.39666666666659</v>
      </c>
    </row>
    <row r="66" spans="2:4" s="15" customFormat="1" thickBot="1" x14ac:dyDescent="0.25">
      <c r="B66" s="22">
        <v>2</v>
      </c>
      <c r="C66" s="22" t="s">
        <v>38</v>
      </c>
      <c r="D66" s="23">
        <f>D20*D9</f>
        <v>807.99930555555557</v>
      </c>
    </row>
    <row r="67" spans="2:4" s="15" customFormat="1" ht="43.5" thickBot="1" x14ac:dyDescent="0.25">
      <c r="B67" s="22">
        <v>3</v>
      </c>
      <c r="C67" s="22" t="s">
        <v>39</v>
      </c>
      <c r="D67" s="23" t="s">
        <v>12</v>
      </c>
    </row>
    <row r="68" spans="2:4" s="15" customFormat="1" ht="29.25" thickBot="1" x14ac:dyDescent="0.25">
      <c r="B68" s="22">
        <v>4</v>
      </c>
      <c r="C68" s="22" t="s">
        <v>40</v>
      </c>
      <c r="D68" s="23">
        <f>D25*D9</f>
        <v>583.57697083333335</v>
      </c>
    </row>
    <row r="69" spans="2:4" s="15" customFormat="1" thickBot="1" x14ac:dyDescent="0.25">
      <c r="B69" s="22">
        <v>5</v>
      </c>
      <c r="C69" s="22" t="s">
        <v>41</v>
      </c>
      <c r="D69" s="23">
        <f>SUM(D65:D68)</f>
        <v>1902.9729430555553</v>
      </c>
    </row>
    <row r="70" spans="2:4" s="15" customFormat="1" thickBot="1" x14ac:dyDescent="0.25">
      <c r="B70" s="22">
        <v>6</v>
      </c>
      <c r="C70" s="22" t="s">
        <v>42</v>
      </c>
      <c r="D70" s="23">
        <f>D69/D9</f>
        <v>126.86486287037036</v>
      </c>
    </row>
    <row r="71" spans="2:4" ht="16.5" thickBot="1" x14ac:dyDescent="0.3">
      <c r="B71" s="24">
        <v>7</v>
      </c>
      <c r="C71" s="25" t="s">
        <v>43</v>
      </c>
      <c r="D71" s="26">
        <f>D70*D8</f>
        <v>507.45945148148144</v>
      </c>
    </row>
    <row r="72" spans="2:4" ht="15.75" x14ac:dyDescent="0.25">
      <c r="C72" s="27"/>
      <c r="D7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2"/>
  <sheetViews>
    <sheetView topLeftCell="A49" workbookViewId="0">
      <selection activeCell="B7" sqref="B7"/>
    </sheetView>
  </sheetViews>
  <sheetFormatPr defaultRowHeight="15" x14ac:dyDescent="0.25"/>
  <cols>
    <col min="1" max="1" width="12.140625" customWidth="1"/>
    <col min="3" max="3" width="51" customWidth="1"/>
    <col min="4" max="4" width="12.85546875" customWidth="1"/>
    <col min="5" max="5" width="11.28515625" customWidth="1"/>
  </cols>
  <sheetData>
    <row r="3" spans="2:4" ht="21" x14ac:dyDescent="0.35">
      <c r="B3" s="1" t="s">
        <v>44</v>
      </c>
    </row>
    <row r="5" spans="2:4" ht="18.75" x14ac:dyDescent="0.3">
      <c r="B5" s="2" t="s">
        <v>47</v>
      </c>
    </row>
    <row r="6" spans="2:4" x14ac:dyDescent="0.25">
      <c r="B6" s="28" t="s">
        <v>67</v>
      </c>
    </row>
    <row r="7" spans="2:4" x14ac:dyDescent="0.25">
      <c r="B7" t="s">
        <v>0</v>
      </c>
      <c r="D7">
        <v>49</v>
      </c>
    </row>
    <row r="8" spans="2:4" x14ac:dyDescent="0.25">
      <c r="B8" t="s">
        <v>1</v>
      </c>
      <c r="D8">
        <v>4</v>
      </c>
    </row>
    <row r="9" spans="2:4" x14ac:dyDescent="0.25">
      <c r="B9" t="s">
        <v>2</v>
      </c>
      <c r="D9">
        <v>15</v>
      </c>
    </row>
    <row r="10" spans="2:4" x14ac:dyDescent="0.25">
      <c r="B10" t="s">
        <v>3</v>
      </c>
      <c r="D10">
        <v>116351.9</v>
      </c>
    </row>
    <row r="12" spans="2:4" x14ac:dyDescent="0.25">
      <c r="B12" s="3" t="s">
        <v>4</v>
      </c>
      <c r="D12" s="4">
        <f>D13+D15</f>
        <v>34.093111111111106</v>
      </c>
    </row>
    <row r="13" spans="2:4" x14ac:dyDescent="0.25">
      <c r="B13" t="s">
        <v>51</v>
      </c>
      <c r="D13" s="5">
        <f>28280/18/4/D9</f>
        <v>26.185185185185183</v>
      </c>
    </row>
    <row r="14" spans="2:4" x14ac:dyDescent="0.25">
      <c r="D14" s="5"/>
    </row>
    <row r="15" spans="2:4" x14ac:dyDescent="0.25">
      <c r="B15" t="s">
        <v>5</v>
      </c>
      <c r="D15" s="5">
        <f>D13*30.2%</f>
        <v>7.9079259259259249</v>
      </c>
    </row>
    <row r="16" spans="2:4" x14ac:dyDescent="0.25">
      <c r="D16" s="5"/>
    </row>
    <row r="17" spans="2:5" x14ac:dyDescent="0.25">
      <c r="D17" s="5"/>
    </row>
    <row r="18" spans="2:5" x14ac:dyDescent="0.25">
      <c r="B18" s="3" t="s">
        <v>6</v>
      </c>
      <c r="D18" s="5"/>
    </row>
    <row r="19" spans="2:5" x14ac:dyDescent="0.25">
      <c r="B19" t="s">
        <v>7</v>
      </c>
      <c r="D19" s="5">
        <f>D10/36</f>
        <v>3231.9972222222223</v>
      </c>
    </row>
    <row r="20" spans="2:5" x14ac:dyDescent="0.25">
      <c r="B20" t="s">
        <v>8</v>
      </c>
      <c r="D20" s="5">
        <f>D19/D8/D9</f>
        <v>53.86662037037037</v>
      </c>
    </row>
    <row r="21" spans="2:5" x14ac:dyDescent="0.25">
      <c r="D21" s="5"/>
    </row>
    <row r="22" spans="2:5" x14ac:dyDescent="0.25">
      <c r="B22" s="3" t="s">
        <v>9</v>
      </c>
      <c r="D22" s="4">
        <f>D30</f>
        <v>38.90513138888889</v>
      </c>
    </row>
    <row r="23" spans="2:5" x14ac:dyDescent="0.25">
      <c r="B23" t="s">
        <v>10</v>
      </c>
    </row>
    <row r="24" spans="2:5" x14ac:dyDescent="0.25">
      <c r="B24" s="6">
        <v>1</v>
      </c>
      <c r="C24" s="6" t="s">
        <v>11</v>
      </c>
      <c r="D24" s="7" t="s">
        <v>12</v>
      </c>
      <c r="E24" s="8"/>
    </row>
    <row r="25" spans="2:5" x14ac:dyDescent="0.25">
      <c r="B25" s="6">
        <v>2</v>
      </c>
      <c r="C25" s="6" t="s">
        <v>13</v>
      </c>
      <c r="D25" s="9">
        <f>D34+D35+25.2</f>
        <v>38.90513138888889</v>
      </c>
      <c r="E25" s="8"/>
    </row>
    <row r="26" spans="2:5" ht="30" x14ac:dyDescent="0.25">
      <c r="B26" s="6">
        <v>3</v>
      </c>
      <c r="C26" s="10" t="s">
        <v>14</v>
      </c>
      <c r="D26" s="6" t="s">
        <v>12</v>
      </c>
      <c r="E26" s="8"/>
    </row>
    <row r="27" spans="2:5" x14ac:dyDescent="0.25">
      <c r="B27" s="6">
        <v>4</v>
      </c>
      <c r="C27" s="6" t="s">
        <v>15</v>
      </c>
      <c r="D27" s="9">
        <f>D12</f>
        <v>34.093111111111106</v>
      </c>
      <c r="E27" s="8"/>
    </row>
    <row r="28" spans="2:5" x14ac:dyDescent="0.25">
      <c r="B28" s="6">
        <v>5</v>
      </c>
      <c r="C28" s="6" t="s">
        <v>16</v>
      </c>
      <c r="D28" s="9">
        <f>D25/D27</f>
        <v>1.1411434779916441</v>
      </c>
      <c r="E28" s="8"/>
    </row>
    <row r="29" spans="2:5" x14ac:dyDescent="0.25">
      <c r="B29" s="6">
        <v>6</v>
      </c>
      <c r="C29" s="6" t="s">
        <v>17</v>
      </c>
      <c r="D29" s="9">
        <f>D12</f>
        <v>34.093111111111106</v>
      </c>
      <c r="E29" s="8"/>
    </row>
    <row r="30" spans="2:5" x14ac:dyDescent="0.25">
      <c r="B30" s="6">
        <v>7</v>
      </c>
      <c r="C30" s="6" t="s">
        <v>18</v>
      </c>
      <c r="D30" s="9">
        <f>D25</f>
        <v>38.90513138888889</v>
      </c>
      <c r="E30" s="8"/>
    </row>
    <row r="31" spans="2:5" x14ac:dyDescent="0.25">
      <c r="B31" s="6"/>
      <c r="C31" s="6"/>
      <c r="D31" s="6"/>
      <c r="E31" s="8"/>
    </row>
    <row r="33" spans="1:6" x14ac:dyDescent="0.25">
      <c r="B33" s="11" t="s">
        <v>19</v>
      </c>
      <c r="C33" s="3" t="s">
        <v>20</v>
      </c>
    </row>
    <row r="34" spans="1:6" x14ac:dyDescent="0.25">
      <c r="C34" t="s">
        <v>52</v>
      </c>
      <c r="D34" s="4">
        <f xml:space="preserve"> 140.25*1.302/D9</f>
        <v>12.1737</v>
      </c>
    </row>
    <row r="35" spans="1:6" x14ac:dyDescent="0.25">
      <c r="B35" s="11" t="s">
        <v>21</v>
      </c>
      <c r="C35" s="12" t="s">
        <v>22</v>
      </c>
      <c r="D35" s="13">
        <f>(B36+B40+B45)/D9</f>
        <v>1.5314313888888889</v>
      </c>
    </row>
    <row r="36" spans="1:6" x14ac:dyDescent="0.25">
      <c r="A36" s="12" t="s">
        <v>23</v>
      </c>
      <c r="B36" s="14">
        <f>0.007*D7*11</f>
        <v>3.7730000000000001</v>
      </c>
      <c r="C36" s="12" t="s">
        <v>24</v>
      </c>
    </row>
    <row r="37" spans="1:6" x14ac:dyDescent="0.25">
      <c r="A37" t="s">
        <v>53</v>
      </c>
    </row>
    <row r="38" spans="1:6" x14ac:dyDescent="0.25">
      <c r="A38" t="s">
        <v>54</v>
      </c>
    </row>
    <row r="39" spans="1:6" x14ac:dyDescent="0.25">
      <c r="A39" t="s">
        <v>55</v>
      </c>
    </row>
    <row r="40" spans="1:6" x14ac:dyDescent="0.25">
      <c r="A40" s="3" t="s">
        <v>25</v>
      </c>
      <c r="B40" s="4">
        <f>F41+F42+F43+F44</f>
        <v>16.235399999999998</v>
      </c>
      <c r="C40" s="3" t="s">
        <v>24</v>
      </c>
    </row>
    <row r="41" spans="1:6" x14ac:dyDescent="0.25">
      <c r="A41" t="s">
        <v>57</v>
      </c>
      <c r="F41">
        <f>0.4*D9</f>
        <v>6</v>
      </c>
    </row>
    <row r="42" spans="1:6" x14ac:dyDescent="0.25">
      <c r="A42" t="s">
        <v>58</v>
      </c>
      <c r="F42">
        <v>0.19</v>
      </c>
    </row>
    <row r="43" spans="1:6" x14ac:dyDescent="0.25">
      <c r="A43" t="s">
        <v>56</v>
      </c>
      <c r="F43">
        <v>4.8499999999999996</v>
      </c>
    </row>
    <row r="44" spans="1:6" x14ac:dyDescent="0.25">
      <c r="A44" t="s">
        <v>46</v>
      </c>
      <c r="F44" s="5">
        <f>0.084*61.85</f>
        <v>5.1954000000000002</v>
      </c>
    </row>
    <row r="45" spans="1:6" x14ac:dyDescent="0.25">
      <c r="A45" s="12" t="s">
        <v>26</v>
      </c>
      <c r="B45" s="13">
        <f>0.015*D7/30/24*2902.6</f>
        <v>2.9630708333333335</v>
      </c>
      <c r="C45" s="12" t="s">
        <v>24</v>
      </c>
    </row>
    <row r="46" spans="1:6" x14ac:dyDescent="0.25">
      <c r="A46" t="s">
        <v>59</v>
      </c>
    </row>
    <row r="47" spans="1:6" x14ac:dyDescent="0.25">
      <c r="A47" t="s">
        <v>60</v>
      </c>
    </row>
    <row r="49" spans="1:4" x14ac:dyDescent="0.25">
      <c r="B49" s="11" t="s">
        <v>27</v>
      </c>
      <c r="C49" s="12" t="s">
        <v>28</v>
      </c>
    </row>
    <row r="50" spans="1:4" s="15" customFormat="1" ht="14.25" x14ac:dyDescent="0.2">
      <c r="A50" s="15" t="s">
        <v>61</v>
      </c>
    </row>
    <row r="51" spans="1:4" s="15" customFormat="1" ht="14.25" x14ac:dyDescent="0.2">
      <c r="A51" s="15" t="s">
        <v>62</v>
      </c>
    </row>
    <row r="52" spans="1:4" s="15" customFormat="1" ht="14.25" x14ac:dyDescent="0.2">
      <c r="A52" s="15" t="s">
        <v>29</v>
      </c>
    </row>
    <row r="53" spans="1:4" s="15" customFormat="1" ht="14.25" x14ac:dyDescent="0.2">
      <c r="A53" s="15" t="s">
        <v>63</v>
      </c>
    </row>
    <row r="54" spans="1:4" s="15" customFormat="1" ht="14.25" x14ac:dyDescent="0.2">
      <c r="A54" s="15" t="s">
        <v>64</v>
      </c>
    </row>
    <row r="55" spans="1:4" s="15" customFormat="1" ht="14.25" x14ac:dyDescent="0.2">
      <c r="A55" s="16" t="s">
        <v>30</v>
      </c>
    </row>
    <row r="56" spans="1:4" s="15" customFormat="1" ht="14.25" x14ac:dyDescent="0.2">
      <c r="A56" s="15" t="s">
        <v>31</v>
      </c>
    </row>
    <row r="57" spans="1:4" s="15" customFormat="1" ht="14.25" x14ac:dyDescent="0.2">
      <c r="A57" s="15" t="s">
        <v>29</v>
      </c>
    </row>
    <row r="58" spans="1:4" s="15" customFormat="1" ht="14.25" x14ac:dyDescent="0.2">
      <c r="A58" s="15" t="s">
        <v>32</v>
      </c>
    </row>
    <row r="59" spans="1:4" s="15" customFormat="1" ht="14.25" x14ac:dyDescent="0.2">
      <c r="A59" s="15" t="s">
        <v>65</v>
      </c>
      <c r="D59" s="15" t="s">
        <v>66</v>
      </c>
    </row>
    <row r="60" spans="1:4" s="15" customFormat="1" ht="14.25" x14ac:dyDescent="0.2">
      <c r="C60" s="17"/>
    </row>
    <row r="61" spans="1:4" s="15" customFormat="1" ht="14.25" x14ac:dyDescent="0.2">
      <c r="C61" s="18" t="s">
        <v>33</v>
      </c>
    </row>
    <row r="62" spans="1:4" s="15" customFormat="1" ht="14.25" x14ac:dyDescent="0.2">
      <c r="C62" s="19" t="s">
        <v>34</v>
      </c>
    </row>
    <row r="63" spans="1:4" s="15" customFormat="1" thickBot="1" x14ac:dyDescent="0.25">
      <c r="C63" s="19"/>
    </row>
    <row r="64" spans="1:4" s="15" customFormat="1" ht="29.25" thickBot="1" x14ac:dyDescent="0.25">
      <c r="B64" s="20"/>
      <c r="C64" s="20" t="s">
        <v>35</v>
      </c>
      <c r="D64" s="21" t="s">
        <v>36</v>
      </c>
    </row>
    <row r="65" spans="2:4" s="15" customFormat="1" thickBot="1" x14ac:dyDescent="0.25">
      <c r="B65" s="22">
        <v>1</v>
      </c>
      <c r="C65" s="22" t="s">
        <v>37</v>
      </c>
      <c r="D65" s="23">
        <f>D12*D9</f>
        <v>511.39666666666659</v>
      </c>
    </row>
    <row r="66" spans="2:4" s="15" customFormat="1" thickBot="1" x14ac:dyDescent="0.25">
      <c r="B66" s="22">
        <v>2</v>
      </c>
      <c r="C66" s="22" t="s">
        <v>38</v>
      </c>
      <c r="D66" s="23">
        <f>D20*D9</f>
        <v>807.99930555555557</v>
      </c>
    </row>
    <row r="67" spans="2:4" s="15" customFormat="1" ht="43.5" thickBot="1" x14ac:dyDescent="0.25">
      <c r="B67" s="22">
        <v>3</v>
      </c>
      <c r="C67" s="22" t="s">
        <v>39</v>
      </c>
      <c r="D67" s="23" t="s">
        <v>12</v>
      </c>
    </row>
    <row r="68" spans="2:4" s="15" customFormat="1" ht="29.25" thickBot="1" x14ac:dyDescent="0.25">
      <c r="B68" s="22">
        <v>4</v>
      </c>
      <c r="C68" s="22" t="s">
        <v>40</v>
      </c>
      <c r="D68" s="23">
        <f>D25*D9</f>
        <v>583.57697083333335</v>
      </c>
    </row>
    <row r="69" spans="2:4" s="15" customFormat="1" thickBot="1" x14ac:dyDescent="0.25">
      <c r="B69" s="22">
        <v>5</v>
      </c>
      <c r="C69" s="22" t="s">
        <v>41</v>
      </c>
      <c r="D69" s="23">
        <f>SUM(D65:D68)</f>
        <v>1902.9729430555553</v>
      </c>
    </row>
    <row r="70" spans="2:4" s="15" customFormat="1" thickBot="1" x14ac:dyDescent="0.25">
      <c r="B70" s="22">
        <v>6</v>
      </c>
      <c r="C70" s="22" t="s">
        <v>42</v>
      </c>
      <c r="D70" s="23">
        <f>D69/D9</f>
        <v>126.86486287037036</v>
      </c>
    </row>
    <row r="71" spans="2:4" ht="16.5" thickBot="1" x14ac:dyDescent="0.3">
      <c r="B71" s="24">
        <v>7</v>
      </c>
      <c r="C71" s="25" t="s">
        <v>43</v>
      </c>
      <c r="D71" s="26">
        <f>D70*D8</f>
        <v>507.45945148148144</v>
      </c>
    </row>
    <row r="72" spans="2:4" ht="15.75" x14ac:dyDescent="0.25">
      <c r="C72" s="27"/>
      <c r="D7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2"/>
  <sheetViews>
    <sheetView workbookViewId="0">
      <selection activeCell="D14" sqref="D14"/>
    </sheetView>
  </sheetViews>
  <sheetFormatPr defaultRowHeight="15" x14ac:dyDescent="0.25"/>
  <cols>
    <col min="1" max="1" width="12.140625" customWidth="1"/>
    <col min="3" max="3" width="51" customWidth="1"/>
    <col min="4" max="4" width="12.85546875" customWidth="1"/>
    <col min="5" max="5" width="11.28515625" customWidth="1"/>
  </cols>
  <sheetData>
    <row r="3" spans="2:4" ht="21" x14ac:dyDescent="0.35">
      <c r="B3" s="1" t="s">
        <v>44</v>
      </c>
    </row>
    <row r="5" spans="2:4" ht="18.75" x14ac:dyDescent="0.3">
      <c r="B5" s="2" t="s">
        <v>48</v>
      </c>
    </row>
    <row r="6" spans="2:4" x14ac:dyDescent="0.25">
      <c r="B6" s="28" t="s">
        <v>68</v>
      </c>
    </row>
    <row r="7" spans="2:4" x14ac:dyDescent="0.25">
      <c r="B7" t="s">
        <v>0</v>
      </c>
      <c r="D7">
        <v>49</v>
      </c>
    </row>
    <row r="8" spans="2:4" x14ac:dyDescent="0.25">
      <c r="B8" t="s">
        <v>1</v>
      </c>
      <c r="D8">
        <v>4</v>
      </c>
    </row>
    <row r="9" spans="2:4" x14ac:dyDescent="0.25">
      <c r="B9" t="s">
        <v>2</v>
      </c>
      <c r="D9">
        <v>15</v>
      </c>
    </row>
    <row r="10" spans="2:4" x14ac:dyDescent="0.25">
      <c r="B10" t="s">
        <v>3</v>
      </c>
      <c r="D10">
        <v>116351.9</v>
      </c>
    </row>
    <row r="12" spans="2:4" x14ac:dyDescent="0.25">
      <c r="B12" s="3" t="s">
        <v>4</v>
      </c>
      <c r="D12" s="4">
        <f>D13+D15</f>
        <v>37.745944444444447</v>
      </c>
    </row>
    <row r="13" spans="2:4" x14ac:dyDescent="0.25">
      <c r="B13" t="s">
        <v>69</v>
      </c>
      <c r="D13" s="5">
        <f>31310/18/4/D9</f>
        <v>28.99074074074074</v>
      </c>
    </row>
    <row r="14" spans="2:4" x14ac:dyDescent="0.25">
      <c r="D14" s="5"/>
    </row>
    <row r="15" spans="2:4" x14ac:dyDescent="0.25">
      <c r="B15" t="s">
        <v>5</v>
      </c>
      <c r="D15" s="5">
        <f>D13*30.2%</f>
        <v>8.7552037037037032</v>
      </c>
    </row>
    <row r="16" spans="2:4" x14ac:dyDescent="0.25">
      <c r="D16" s="5"/>
    </row>
    <row r="17" spans="2:5" x14ac:dyDescent="0.25">
      <c r="D17" s="5"/>
    </row>
    <row r="18" spans="2:5" x14ac:dyDescent="0.25">
      <c r="B18" s="3" t="s">
        <v>6</v>
      </c>
      <c r="D18" s="5"/>
    </row>
    <row r="19" spans="2:5" x14ac:dyDescent="0.25">
      <c r="B19" t="s">
        <v>7</v>
      </c>
      <c r="D19" s="5">
        <f>D10/36</f>
        <v>3231.9972222222223</v>
      </c>
    </row>
    <row r="20" spans="2:5" x14ac:dyDescent="0.25">
      <c r="B20" t="s">
        <v>8</v>
      </c>
      <c r="D20" s="5">
        <f>D19/D8/D9</f>
        <v>53.86662037037037</v>
      </c>
    </row>
    <row r="21" spans="2:5" x14ac:dyDescent="0.25">
      <c r="D21" s="5"/>
    </row>
    <row r="22" spans="2:5" x14ac:dyDescent="0.25">
      <c r="B22" s="3" t="s">
        <v>9</v>
      </c>
      <c r="D22" s="4">
        <f>D30</f>
        <v>38.90513138888889</v>
      </c>
    </row>
    <row r="23" spans="2:5" x14ac:dyDescent="0.25">
      <c r="B23" t="s">
        <v>10</v>
      </c>
    </row>
    <row r="24" spans="2:5" x14ac:dyDescent="0.25">
      <c r="B24" s="6">
        <v>1</v>
      </c>
      <c r="C24" s="6" t="s">
        <v>11</v>
      </c>
      <c r="D24" s="7" t="s">
        <v>12</v>
      </c>
      <c r="E24" s="8"/>
    </row>
    <row r="25" spans="2:5" x14ac:dyDescent="0.25">
      <c r="B25" s="6">
        <v>2</v>
      </c>
      <c r="C25" s="6" t="s">
        <v>13</v>
      </c>
      <c r="D25" s="9">
        <f>D34+D35+25.2</f>
        <v>38.90513138888889</v>
      </c>
      <c r="E25" s="8"/>
    </row>
    <row r="26" spans="2:5" ht="30" x14ac:dyDescent="0.25">
      <c r="B26" s="6">
        <v>3</v>
      </c>
      <c r="C26" s="10" t="s">
        <v>14</v>
      </c>
      <c r="D26" s="6" t="s">
        <v>12</v>
      </c>
      <c r="E26" s="8"/>
    </row>
    <row r="27" spans="2:5" x14ac:dyDescent="0.25">
      <c r="B27" s="6">
        <v>4</v>
      </c>
      <c r="C27" s="6" t="s">
        <v>15</v>
      </c>
      <c r="D27" s="9">
        <f>D12</f>
        <v>37.745944444444447</v>
      </c>
      <c r="E27" s="8"/>
    </row>
    <row r="28" spans="2:5" x14ac:dyDescent="0.25">
      <c r="B28" s="6">
        <v>5</v>
      </c>
      <c r="C28" s="6" t="s">
        <v>16</v>
      </c>
      <c r="D28" s="9">
        <f>D25/D27</f>
        <v>1.0307102381860007</v>
      </c>
      <c r="E28" s="8"/>
    </row>
    <row r="29" spans="2:5" x14ac:dyDescent="0.25">
      <c r="B29" s="6">
        <v>6</v>
      </c>
      <c r="C29" s="6" t="s">
        <v>17</v>
      </c>
      <c r="D29" s="9">
        <f>D12</f>
        <v>37.745944444444447</v>
      </c>
      <c r="E29" s="8"/>
    </row>
    <row r="30" spans="2:5" x14ac:dyDescent="0.25">
      <c r="B30" s="6">
        <v>7</v>
      </c>
      <c r="C30" s="6" t="s">
        <v>18</v>
      </c>
      <c r="D30" s="9">
        <f>D25</f>
        <v>38.90513138888889</v>
      </c>
      <c r="E30" s="8"/>
    </row>
    <row r="31" spans="2:5" x14ac:dyDescent="0.25">
      <c r="B31" s="6"/>
      <c r="C31" s="6"/>
      <c r="D31" s="6"/>
      <c r="E31" s="8"/>
    </row>
    <row r="33" spans="1:6" x14ac:dyDescent="0.25">
      <c r="B33" s="11" t="s">
        <v>19</v>
      </c>
      <c r="C33" s="3" t="s">
        <v>20</v>
      </c>
    </row>
    <row r="34" spans="1:6" x14ac:dyDescent="0.25">
      <c r="C34" t="s">
        <v>52</v>
      </c>
      <c r="D34" s="4">
        <f xml:space="preserve"> 140.25*1.302/D9</f>
        <v>12.1737</v>
      </c>
    </row>
    <row r="35" spans="1:6" x14ac:dyDescent="0.25">
      <c r="B35" s="11" t="s">
        <v>21</v>
      </c>
      <c r="C35" s="12" t="s">
        <v>22</v>
      </c>
      <c r="D35" s="13">
        <f>(B36+B40+B45)/D9</f>
        <v>1.5314313888888889</v>
      </c>
    </row>
    <row r="36" spans="1:6" x14ac:dyDescent="0.25">
      <c r="A36" s="12" t="s">
        <v>23</v>
      </c>
      <c r="B36" s="14">
        <f>0.007*D7*11</f>
        <v>3.7730000000000001</v>
      </c>
      <c r="C36" s="12" t="s">
        <v>24</v>
      </c>
    </row>
    <row r="37" spans="1:6" x14ac:dyDescent="0.25">
      <c r="A37" t="s">
        <v>53</v>
      </c>
    </row>
    <row r="38" spans="1:6" x14ac:dyDescent="0.25">
      <c r="A38" t="s">
        <v>54</v>
      </c>
    </row>
    <row r="39" spans="1:6" x14ac:dyDescent="0.25">
      <c r="A39" t="s">
        <v>55</v>
      </c>
    </row>
    <row r="40" spans="1:6" x14ac:dyDescent="0.25">
      <c r="A40" s="3" t="s">
        <v>25</v>
      </c>
      <c r="B40" s="4">
        <f>F41+F42+F43+F44</f>
        <v>16.235399999999998</v>
      </c>
      <c r="C40" s="3" t="s">
        <v>24</v>
      </c>
    </row>
    <row r="41" spans="1:6" x14ac:dyDescent="0.25">
      <c r="A41" t="s">
        <v>57</v>
      </c>
      <c r="F41">
        <f>0.4*D9</f>
        <v>6</v>
      </c>
    </row>
    <row r="42" spans="1:6" x14ac:dyDescent="0.25">
      <c r="A42" t="s">
        <v>58</v>
      </c>
      <c r="F42">
        <v>0.19</v>
      </c>
    </row>
    <row r="43" spans="1:6" x14ac:dyDescent="0.25">
      <c r="A43" t="s">
        <v>56</v>
      </c>
      <c r="F43">
        <v>4.8499999999999996</v>
      </c>
    </row>
    <row r="44" spans="1:6" x14ac:dyDescent="0.25">
      <c r="A44" t="s">
        <v>46</v>
      </c>
      <c r="F44" s="5">
        <f>0.084*61.85</f>
        <v>5.1954000000000002</v>
      </c>
    </row>
    <row r="45" spans="1:6" x14ac:dyDescent="0.25">
      <c r="A45" s="12" t="s">
        <v>26</v>
      </c>
      <c r="B45" s="13">
        <f>0.015*D7/30/24*2902.6</f>
        <v>2.9630708333333335</v>
      </c>
      <c r="C45" s="12" t="s">
        <v>24</v>
      </c>
    </row>
    <row r="46" spans="1:6" x14ac:dyDescent="0.25">
      <c r="A46" t="s">
        <v>59</v>
      </c>
    </row>
    <row r="47" spans="1:6" x14ac:dyDescent="0.25">
      <c r="A47" t="s">
        <v>60</v>
      </c>
    </row>
    <row r="49" spans="1:4" x14ac:dyDescent="0.25">
      <c r="B49" s="11" t="s">
        <v>27</v>
      </c>
      <c r="C49" s="12" t="s">
        <v>28</v>
      </c>
    </row>
    <row r="50" spans="1:4" s="15" customFormat="1" ht="14.25" x14ac:dyDescent="0.2">
      <c r="A50" s="15" t="s">
        <v>61</v>
      </c>
    </row>
    <row r="51" spans="1:4" s="15" customFormat="1" ht="14.25" x14ac:dyDescent="0.2">
      <c r="A51" s="15" t="s">
        <v>62</v>
      </c>
    </row>
    <row r="52" spans="1:4" s="15" customFormat="1" ht="14.25" x14ac:dyDescent="0.2">
      <c r="A52" s="15" t="s">
        <v>29</v>
      </c>
    </row>
    <row r="53" spans="1:4" s="15" customFormat="1" ht="14.25" x14ac:dyDescent="0.2">
      <c r="A53" s="15" t="s">
        <v>63</v>
      </c>
    </row>
    <row r="54" spans="1:4" s="15" customFormat="1" ht="14.25" x14ac:dyDescent="0.2">
      <c r="A54" s="15" t="s">
        <v>64</v>
      </c>
    </row>
    <row r="55" spans="1:4" s="15" customFormat="1" ht="14.25" x14ac:dyDescent="0.2">
      <c r="A55" s="16" t="s">
        <v>30</v>
      </c>
    </row>
    <row r="56" spans="1:4" s="15" customFormat="1" ht="14.25" x14ac:dyDescent="0.2">
      <c r="A56" s="15" t="s">
        <v>31</v>
      </c>
    </row>
    <row r="57" spans="1:4" s="15" customFormat="1" ht="14.25" x14ac:dyDescent="0.2">
      <c r="A57" s="15" t="s">
        <v>29</v>
      </c>
    </row>
    <row r="58" spans="1:4" s="15" customFormat="1" ht="14.25" x14ac:dyDescent="0.2">
      <c r="A58" s="15" t="s">
        <v>32</v>
      </c>
    </row>
    <row r="59" spans="1:4" s="15" customFormat="1" ht="14.25" x14ac:dyDescent="0.2">
      <c r="A59" s="15" t="s">
        <v>65</v>
      </c>
      <c r="D59" s="15" t="s">
        <v>66</v>
      </c>
    </row>
    <row r="60" spans="1:4" s="15" customFormat="1" ht="14.25" x14ac:dyDescent="0.2">
      <c r="C60" s="17"/>
    </row>
    <row r="61" spans="1:4" s="15" customFormat="1" ht="14.25" x14ac:dyDescent="0.2">
      <c r="C61" s="18" t="s">
        <v>33</v>
      </c>
    </row>
    <row r="62" spans="1:4" s="15" customFormat="1" ht="14.25" x14ac:dyDescent="0.2">
      <c r="C62" s="19" t="s">
        <v>34</v>
      </c>
    </row>
    <row r="63" spans="1:4" s="15" customFormat="1" thickBot="1" x14ac:dyDescent="0.25">
      <c r="C63" s="19"/>
    </row>
    <row r="64" spans="1:4" s="15" customFormat="1" ht="29.25" thickBot="1" x14ac:dyDescent="0.25">
      <c r="B64" s="20"/>
      <c r="C64" s="20" t="s">
        <v>35</v>
      </c>
      <c r="D64" s="21" t="s">
        <v>36</v>
      </c>
    </row>
    <row r="65" spans="2:4" s="15" customFormat="1" thickBot="1" x14ac:dyDescent="0.25">
      <c r="B65" s="22">
        <v>1</v>
      </c>
      <c r="C65" s="22" t="s">
        <v>37</v>
      </c>
      <c r="D65" s="23">
        <f>D12*D9</f>
        <v>566.18916666666667</v>
      </c>
    </row>
    <row r="66" spans="2:4" s="15" customFormat="1" thickBot="1" x14ac:dyDescent="0.25">
      <c r="B66" s="22">
        <v>2</v>
      </c>
      <c r="C66" s="22" t="s">
        <v>38</v>
      </c>
      <c r="D66" s="23">
        <f>D20*D9</f>
        <v>807.99930555555557</v>
      </c>
    </row>
    <row r="67" spans="2:4" s="15" customFormat="1" ht="43.5" thickBot="1" x14ac:dyDescent="0.25">
      <c r="B67" s="22">
        <v>3</v>
      </c>
      <c r="C67" s="22" t="s">
        <v>39</v>
      </c>
      <c r="D67" s="23" t="s">
        <v>12</v>
      </c>
    </row>
    <row r="68" spans="2:4" s="15" customFormat="1" ht="29.25" thickBot="1" x14ac:dyDescent="0.25">
      <c r="B68" s="22">
        <v>4</v>
      </c>
      <c r="C68" s="22" t="s">
        <v>40</v>
      </c>
      <c r="D68" s="23">
        <f>D25*D9</f>
        <v>583.57697083333335</v>
      </c>
    </row>
    <row r="69" spans="2:4" s="15" customFormat="1" thickBot="1" x14ac:dyDescent="0.25">
      <c r="B69" s="22">
        <v>5</v>
      </c>
      <c r="C69" s="22" t="s">
        <v>41</v>
      </c>
      <c r="D69" s="23">
        <f>SUM(D65:D68)</f>
        <v>1957.7654430555554</v>
      </c>
    </row>
    <row r="70" spans="2:4" s="15" customFormat="1" thickBot="1" x14ac:dyDescent="0.25">
      <c r="B70" s="22">
        <v>6</v>
      </c>
      <c r="C70" s="22" t="s">
        <v>42</v>
      </c>
      <c r="D70" s="23">
        <f>D69/D9</f>
        <v>130.51769620370368</v>
      </c>
    </row>
    <row r="71" spans="2:4" ht="16.5" thickBot="1" x14ac:dyDescent="0.3">
      <c r="B71" s="24">
        <v>7</v>
      </c>
      <c r="C71" s="25" t="s">
        <v>43</v>
      </c>
      <c r="D71" s="26">
        <f>D70*D8</f>
        <v>522.07078481481471</v>
      </c>
    </row>
    <row r="72" spans="2:4" ht="15.75" x14ac:dyDescent="0.25">
      <c r="C72" s="27"/>
      <c r="D72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2"/>
  <sheetViews>
    <sheetView tabSelected="1" workbookViewId="0">
      <selection activeCell="H66" sqref="H66"/>
    </sheetView>
  </sheetViews>
  <sheetFormatPr defaultRowHeight="15" x14ac:dyDescent="0.25"/>
  <cols>
    <col min="1" max="1" width="12.140625" customWidth="1"/>
    <col min="3" max="3" width="51" customWidth="1"/>
    <col min="4" max="4" width="12.85546875" customWidth="1"/>
    <col min="5" max="5" width="11.28515625" customWidth="1"/>
  </cols>
  <sheetData>
    <row r="3" spans="2:4" ht="21" x14ac:dyDescent="0.35">
      <c r="B3" s="1" t="s">
        <v>44</v>
      </c>
    </row>
    <row r="5" spans="2:4" ht="18.75" x14ac:dyDescent="0.3">
      <c r="B5" s="2" t="s">
        <v>49</v>
      </c>
    </row>
    <row r="6" spans="2:4" x14ac:dyDescent="0.25">
      <c r="B6" s="28" t="s">
        <v>70</v>
      </c>
    </row>
    <row r="7" spans="2:4" x14ac:dyDescent="0.25">
      <c r="B7" t="s">
        <v>0</v>
      </c>
      <c r="D7">
        <v>49</v>
      </c>
    </row>
    <row r="8" spans="2:4" x14ac:dyDescent="0.25">
      <c r="B8" t="s">
        <v>1</v>
      </c>
      <c r="D8">
        <v>4</v>
      </c>
    </row>
    <row r="9" spans="2:4" x14ac:dyDescent="0.25">
      <c r="B9" t="s">
        <v>2</v>
      </c>
      <c r="D9">
        <v>15</v>
      </c>
    </row>
    <row r="10" spans="2:4" x14ac:dyDescent="0.25">
      <c r="B10" t="s">
        <v>3</v>
      </c>
      <c r="D10">
        <v>116351.9</v>
      </c>
    </row>
    <row r="12" spans="2:4" x14ac:dyDescent="0.25">
      <c r="B12" s="3" t="s">
        <v>4</v>
      </c>
      <c r="D12" s="4">
        <f>D13+D15</f>
        <v>34.093111111111106</v>
      </c>
    </row>
    <row r="13" spans="2:4" x14ac:dyDescent="0.25">
      <c r="B13" t="s">
        <v>51</v>
      </c>
      <c r="D13" s="5">
        <f>28280/18/4/D9</f>
        <v>26.185185185185183</v>
      </c>
    </row>
    <row r="14" spans="2:4" x14ac:dyDescent="0.25">
      <c r="D14" s="5"/>
    </row>
    <row r="15" spans="2:4" x14ac:dyDescent="0.25">
      <c r="B15" t="s">
        <v>5</v>
      </c>
      <c r="D15" s="5">
        <f>D13*30.2%</f>
        <v>7.9079259259259249</v>
      </c>
    </row>
    <row r="16" spans="2:4" x14ac:dyDescent="0.25">
      <c r="D16" s="5"/>
    </row>
    <row r="17" spans="2:5" x14ac:dyDescent="0.25">
      <c r="D17" s="5"/>
    </row>
    <row r="18" spans="2:5" x14ac:dyDescent="0.25">
      <c r="B18" s="3" t="s">
        <v>6</v>
      </c>
      <c r="D18" s="5"/>
    </row>
    <row r="19" spans="2:5" x14ac:dyDescent="0.25">
      <c r="B19" t="s">
        <v>7</v>
      </c>
      <c r="D19" s="5">
        <f>D10/36</f>
        <v>3231.9972222222223</v>
      </c>
    </row>
    <row r="20" spans="2:5" x14ac:dyDescent="0.25">
      <c r="B20" t="s">
        <v>8</v>
      </c>
      <c r="D20" s="5">
        <f>D19/D8/D9</f>
        <v>53.86662037037037</v>
      </c>
    </row>
    <row r="21" spans="2:5" x14ac:dyDescent="0.25">
      <c r="D21" s="5"/>
    </row>
    <row r="22" spans="2:5" x14ac:dyDescent="0.25">
      <c r="B22" s="3" t="s">
        <v>9</v>
      </c>
      <c r="D22" s="4">
        <f>D30</f>
        <v>38.90513138888889</v>
      </c>
    </row>
    <row r="23" spans="2:5" x14ac:dyDescent="0.25">
      <c r="B23" t="s">
        <v>10</v>
      </c>
    </row>
    <row r="24" spans="2:5" x14ac:dyDescent="0.25">
      <c r="B24" s="6">
        <v>1</v>
      </c>
      <c r="C24" s="6" t="s">
        <v>11</v>
      </c>
      <c r="D24" s="7" t="s">
        <v>12</v>
      </c>
      <c r="E24" s="8"/>
    </row>
    <row r="25" spans="2:5" x14ac:dyDescent="0.25">
      <c r="B25" s="6">
        <v>2</v>
      </c>
      <c r="C25" s="6" t="s">
        <v>13</v>
      </c>
      <c r="D25" s="9">
        <f>D34+D35+25.2</f>
        <v>38.90513138888889</v>
      </c>
      <c r="E25" s="8"/>
    </row>
    <row r="26" spans="2:5" ht="30" x14ac:dyDescent="0.25">
      <c r="B26" s="6">
        <v>3</v>
      </c>
      <c r="C26" s="10" t="s">
        <v>14</v>
      </c>
      <c r="D26" s="6" t="s">
        <v>12</v>
      </c>
      <c r="E26" s="8"/>
    </row>
    <row r="27" spans="2:5" x14ac:dyDescent="0.25">
      <c r="B27" s="6">
        <v>4</v>
      </c>
      <c r="C27" s="6" t="s">
        <v>15</v>
      </c>
      <c r="D27" s="9">
        <f>D12</f>
        <v>34.093111111111106</v>
      </c>
      <c r="E27" s="8"/>
    </row>
    <row r="28" spans="2:5" x14ac:dyDescent="0.25">
      <c r="B28" s="6">
        <v>5</v>
      </c>
      <c r="C28" s="6" t="s">
        <v>16</v>
      </c>
      <c r="D28" s="9">
        <f>D25/D27</f>
        <v>1.1411434779916441</v>
      </c>
      <c r="E28" s="8"/>
    </row>
    <row r="29" spans="2:5" x14ac:dyDescent="0.25">
      <c r="B29" s="6">
        <v>6</v>
      </c>
      <c r="C29" s="6" t="s">
        <v>17</v>
      </c>
      <c r="D29" s="9">
        <f>D12</f>
        <v>34.093111111111106</v>
      </c>
      <c r="E29" s="8"/>
    </row>
    <row r="30" spans="2:5" x14ac:dyDescent="0.25">
      <c r="B30" s="6">
        <v>7</v>
      </c>
      <c r="C30" s="6" t="s">
        <v>18</v>
      </c>
      <c r="D30" s="9">
        <f>D25</f>
        <v>38.90513138888889</v>
      </c>
      <c r="E30" s="8"/>
    </row>
    <row r="31" spans="2:5" x14ac:dyDescent="0.25">
      <c r="B31" s="6"/>
      <c r="C31" s="6"/>
      <c r="D31" s="6"/>
      <c r="E31" s="8"/>
    </row>
    <row r="33" spans="1:6" x14ac:dyDescent="0.25">
      <c r="B33" s="11" t="s">
        <v>19</v>
      </c>
      <c r="C33" s="3" t="s">
        <v>20</v>
      </c>
    </row>
    <row r="34" spans="1:6" x14ac:dyDescent="0.25">
      <c r="C34" t="s">
        <v>52</v>
      </c>
      <c r="D34" s="4">
        <f xml:space="preserve"> 140.25*1.302/D9</f>
        <v>12.1737</v>
      </c>
    </row>
    <row r="35" spans="1:6" x14ac:dyDescent="0.25">
      <c r="B35" s="11" t="s">
        <v>21</v>
      </c>
      <c r="C35" s="12" t="s">
        <v>22</v>
      </c>
      <c r="D35" s="13">
        <f>(B36+B40+B45)/D9</f>
        <v>1.5314313888888889</v>
      </c>
    </row>
    <row r="36" spans="1:6" x14ac:dyDescent="0.25">
      <c r="A36" s="12" t="s">
        <v>23</v>
      </c>
      <c r="B36" s="14">
        <f>0.007*D7*11</f>
        <v>3.7730000000000001</v>
      </c>
      <c r="C36" s="12" t="s">
        <v>24</v>
      </c>
    </row>
    <row r="37" spans="1:6" x14ac:dyDescent="0.25">
      <c r="A37" t="s">
        <v>53</v>
      </c>
    </row>
    <row r="38" spans="1:6" x14ac:dyDescent="0.25">
      <c r="A38" t="s">
        <v>54</v>
      </c>
    </row>
    <row r="39" spans="1:6" x14ac:dyDescent="0.25">
      <c r="A39" t="s">
        <v>55</v>
      </c>
    </row>
    <row r="40" spans="1:6" x14ac:dyDescent="0.25">
      <c r="A40" s="3" t="s">
        <v>25</v>
      </c>
      <c r="B40" s="4">
        <f>F41+F42+F43+F44</f>
        <v>16.235399999999998</v>
      </c>
      <c r="C40" s="3" t="s">
        <v>24</v>
      </c>
    </row>
    <row r="41" spans="1:6" x14ac:dyDescent="0.25">
      <c r="A41" t="s">
        <v>57</v>
      </c>
      <c r="F41">
        <f>0.4*D9</f>
        <v>6</v>
      </c>
    </row>
    <row r="42" spans="1:6" x14ac:dyDescent="0.25">
      <c r="A42" t="s">
        <v>58</v>
      </c>
      <c r="F42">
        <v>0.19</v>
      </c>
    </row>
    <row r="43" spans="1:6" x14ac:dyDescent="0.25">
      <c r="A43" t="s">
        <v>56</v>
      </c>
      <c r="F43">
        <v>4.8499999999999996</v>
      </c>
    </row>
    <row r="44" spans="1:6" x14ac:dyDescent="0.25">
      <c r="A44" t="s">
        <v>46</v>
      </c>
      <c r="F44" s="5">
        <f>0.084*61.85</f>
        <v>5.1954000000000002</v>
      </c>
    </row>
    <row r="45" spans="1:6" x14ac:dyDescent="0.25">
      <c r="A45" s="12" t="s">
        <v>26</v>
      </c>
      <c r="B45" s="13">
        <f>0.015*D7/30/24*2902.6</f>
        <v>2.9630708333333335</v>
      </c>
      <c r="C45" s="12" t="s">
        <v>24</v>
      </c>
    </row>
    <row r="46" spans="1:6" x14ac:dyDescent="0.25">
      <c r="A46" t="s">
        <v>59</v>
      </c>
    </row>
    <row r="47" spans="1:6" x14ac:dyDescent="0.25">
      <c r="A47" t="s">
        <v>60</v>
      </c>
    </row>
    <row r="49" spans="1:4" x14ac:dyDescent="0.25">
      <c r="B49" s="11" t="s">
        <v>27</v>
      </c>
      <c r="C49" s="12" t="s">
        <v>28</v>
      </c>
    </row>
    <row r="50" spans="1:4" s="15" customFormat="1" ht="14.25" x14ac:dyDescent="0.2">
      <c r="A50" s="15" t="s">
        <v>61</v>
      </c>
    </row>
    <row r="51" spans="1:4" s="15" customFormat="1" ht="14.25" x14ac:dyDescent="0.2">
      <c r="A51" s="15" t="s">
        <v>62</v>
      </c>
    </row>
    <row r="52" spans="1:4" s="15" customFormat="1" ht="14.25" x14ac:dyDescent="0.2">
      <c r="A52" s="15" t="s">
        <v>29</v>
      </c>
    </row>
    <row r="53" spans="1:4" s="15" customFormat="1" ht="14.25" x14ac:dyDescent="0.2">
      <c r="A53" s="15" t="s">
        <v>63</v>
      </c>
    </row>
    <row r="54" spans="1:4" s="15" customFormat="1" ht="14.25" x14ac:dyDescent="0.2">
      <c r="A54" s="15" t="s">
        <v>64</v>
      </c>
    </row>
    <row r="55" spans="1:4" s="15" customFormat="1" ht="14.25" x14ac:dyDescent="0.2">
      <c r="A55" s="16" t="s">
        <v>30</v>
      </c>
    </row>
    <row r="56" spans="1:4" s="15" customFormat="1" ht="14.25" x14ac:dyDescent="0.2">
      <c r="A56" s="15" t="s">
        <v>31</v>
      </c>
    </row>
    <row r="57" spans="1:4" s="15" customFormat="1" ht="14.25" x14ac:dyDescent="0.2">
      <c r="A57" s="15" t="s">
        <v>29</v>
      </c>
    </row>
    <row r="58" spans="1:4" s="15" customFormat="1" ht="14.25" x14ac:dyDescent="0.2">
      <c r="A58" s="15" t="s">
        <v>32</v>
      </c>
    </row>
    <row r="59" spans="1:4" s="15" customFormat="1" ht="14.25" x14ac:dyDescent="0.2">
      <c r="A59" s="15" t="s">
        <v>65</v>
      </c>
      <c r="D59" s="15" t="s">
        <v>66</v>
      </c>
    </row>
    <row r="60" spans="1:4" s="15" customFormat="1" ht="14.25" x14ac:dyDescent="0.2">
      <c r="C60" s="17"/>
    </row>
    <row r="61" spans="1:4" s="15" customFormat="1" ht="14.25" x14ac:dyDescent="0.2">
      <c r="C61" s="18" t="s">
        <v>33</v>
      </c>
    </row>
    <row r="62" spans="1:4" s="15" customFormat="1" ht="14.25" x14ac:dyDescent="0.2">
      <c r="C62" s="19" t="s">
        <v>34</v>
      </c>
    </row>
    <row r="63" spans="1:4" s="15" customFormat="1" thickBot="1" x14ac:dyDescent="0.25">
      <c r="C63" s="19"/>
    </row>
    <row r="64" spans="1:4" s="15" customFormat="1" ht="29.25" thickBot="1" x14ac:dyDescent="0.25">
      <c r="B64" s="20"/>
      <c r="C64" s="20" t="s">
        <v>35</v>
      </c>
      <c r="D64" s="21" t="s">
        <v>36</v>
      </c>
    </row>
    <row r="65" spans="2:4" s="15" customFormat="1" thickBot="1" x14ac:dyDescent="0.25">
      <c r="B65" s="22">
        <v>1</v>
      </c>
      <c r="C65" s="22" t="s">
        <v>37</v>
      </c>
      <c r="D65" s="23">
        <f>D12*D9</f>
        <v>511.39666666666659</v>
      </c>
    </row>
    <row r="66" spans="2:4" s="15" customFormat="1" thickBot="1" x14ac:dyDescent="0.25">
      <c r="B66" s="22">
        <v>2</v>
      </c>
      <c r="C66" s="22" t="s">
        <v>38</v>
      </c>
      <c r="D66" s="23">
        <f>D20*D9</f>
        <v>807.99930555555557</v>
      </c>
    </row>
    <row r="67" spans="2:4" s="15" customFormat="1" ht="43.5" thickBot="1" x14ac:dyDescent="0.25">
      <c r="B67" s="22">
        <v>3</v>
      </c>
      <c r="C67" s="22" t="s">
        <v>39</v>
      </c>
      <c r="D67" s="23" t="s">
        <v>12</v>
      </c>
    </row>
    <row r="68" spans="2:4" s="15" customFormat="1" ht="29.25" thickBot="1" x14ac:dyDescent="0.25">
      <c r="B68" s="22">
        <v>4</v>
      </c>
      <c r="C68" s="22" t="s">
        <v>40</v>
      </c>
      <c r="D68" s="23">
        <f>D25*D9</f>
        <v>583.57697083333335</v>
      </c>
    </row>
    <row r="69" spans="2:4" s="15" customFormat="1" thickBot="1" x14ac:dyDescent="0.25">
      <c r="B69" s="22">
        <v>5</v>
      </c>
      <c r="C69" s="22" t="s">
        <v>41</v>
      </c>
      <c r="D69" s="23">
        <f>SUM(D65:D68)</f>
        <v>1902.9729430555553</v>
      </c>
    </row>
    <row r="70" spans="2:4" s="15" customFormat="1" thickBot="1" x14ac:dyDescent="0.25">
      <c r="B70" s="22">
        <v>6</v>
      </c>
      <c r="C70" s="22" t="s">
        <v>42</v>
      </c>
      <c r="D70" s="23">
        <f>D69/D9</f>
        <v>126.86486287037036</v>
      </c>
    </row>
    <row r="71" spans="2:4" ht="16.5" thickBot="1" x14ac:dyDescent="0.3">
      <c r="B71" s="24">
        <v>7</v>
      </c>
      <c r="C71" s="25" t="s">
        <v>43</v>
      </c>
      <c r="D71" s="26">
        <f>D70*D8</f>
        <v>507.45945148148144</v>
      </c>
    </row>
    <row r="72" spans="2:4" ht="15.75" x14ac:dyDescent="0.25">
      <c r="C72" s="27"/>
      <c r="D7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Пользователь</cp:lastModifiedBy>
  <dcterms:created xsi:type="dcterms:W3CDTF">2023-09-21T13:44:14Z</dcterms:created>
  <dcterms:modified xsi:type="dcterms:W3CDTF">2025-09-18T07:09:35Z</dcterms:modified>
</cp:coreProperties>
</file>